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la\Downloads\"/>
    </mc:Choice>
  </mc:AlternateContent>
  <xr:revisionPtr revIDLastSave="0" documentId="13_ncr:1_{BFAC508A-A575-42D5-909E-373BF4AE5BCD}" xr6:coauthVersionLast="47" xr6:coauthVersionMax="47" xr10:uidLastSave="{00000000-0000-0000-0000-000000000000}"/>
  <bookViews>
    <workbookView xWindow="-120" yWindow="-120" windowWidth="29040" windowHeight="15720" xr2:uid="{1AC2CFC2-5398-45AA-A46D-82020440188E}"/>
  </bookViews>
  <sheets>
    <sheet name="Ar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40" i="1"/>
  <c r="I41" i="1"/>
  <c r="I42" i="1"/>
  <c r="I43" i="1"/>
  <c r="I38" i="1"/>
  <c r="I33" i="1"/>
  <c r="I34" i="1" s="1"/>
  <c r="I28" i="1"/>
  <c r="I29" i="1"/>
  <c r="I27" i="1"/>
  <c r="D40" i="1"/>
  <c r="D41" i="1"/>
  <c r="D42" i="1"/>
  <c r="D43" i="1"/>
  <c r="D39" i="1"/>
  <c r="D27" i="1"/>
  <c r="D28" i="1"/>
  <c r="D29" i="1"/>
  <c r="D30" i="1"/>
  <c r="D31" i="1"/>
  <c r="D32" i="1"/>
  <c r="D33" i="1"/>
  <c r="D26" i="1"/>
  <c r="I19" i="1"/>
  <c r="I20" i="1" s="1"/>
  <c r="I13" i="1"/>
  <c r="I12" i="1"/>
  <c r="I11" i="1"/>
  <c r="I10" i="1"/>
  <c r="I9" i="1"/>
  <c r="I8" i="1"/>
  <c r="I7" i="1"/>
  <c r="I6" i="1"/>
  <c r="I5" i="1"/>
  <c r="D17" i="1"/>
  <c r="D16" i="1"/>
  <c r="D15" i="1"/>
  <c r="D14" i="1"/>
  <c r="D13" i="1"/>
  <c r="D11" i="1"/>
  <c r="D10" i="1"/>
  <c r="D6" i="1"/>
  <c r="D5" i="1"/>
  <c r="C18" i="1"/>
  <c r="B18" i="1"/>
  <c r="C7" i="1"/>
  <c r="C20" i="1" s="1"/>
  <c r="B7" i="1"/>
  <c r="B20" i="1" s="1"/>
  <c r="D44" i="1" l="1"/>
  <c r="D7" i="1"/>
  <c r="D20" i="1"/>
  <c r="I30" i="1"/>
  <c r="D18" i="1"/>
  <c r="I44" i="1"/>
  <c r="I45" i="1" s="1"/>
  <c r="D34" i="1"/>
  <c r="D45" i="1" s="1"/>
  <c r="I14" i="1"/>
  <c r="H6" i="1" l="1"/>
  <c r="H5" i="1"/>
  <c r="H44" i="1" l="1"/>
  <c r="H34" i="1"/>
  <c r="H30" i="1"/>
  <c r="C44" i="1"/>
  <c r="C34" i="1"/>
  <c r="H20" i="1"/>
  <c r="G20" i="1"/>
  <c r="G5" i="1"/>
  <c r="G44" i="1"/>
  <c r="G30" i="1"/>
  <c r="B44" i="1"/>
  <c r="B34" i="1"/>
  <c r="H45" i="1" l="1"/>
  <c r="C45" i="1"/>
  <c r="B45" i="1"/>
  <c r="G45" i="1"/>
  <c r="H14" i="1"/>
  <c r="G14" i="1"/>
</calcChain>
</file>

<file path=xl/sharedStrings.xml><?xml version="1.0" encoding="utf-8"?>
<sst xmlns="http://schemas.openxmlformats.org/spreadsheetml/2006/main" count="68" uniqueCount="67">
  <si>
    <t>Indtægter</t>
  </si>
  <si>
    <t>Udgifter</t>
  </si>
  <si>
    <t>Kontingenter</t>
  </si>
  <si>
    <t>Særlig Fond, Udlagte midler</t>
  </si>
  <si>
    <t>Lønninger m.v.</t>
  </si>
  <si>
    <t>Renter, netto</t>
  </si>
  <si>
    <t>Kontorholdsomkostninger</t>
  </si>
  <si>
    <t>Resultat af anparter i Vindmøller</t>
  </si>
  <si>
    <t>Aktieudbytter</t>
  </si>
  <si>
    <t>Særlige aktiviteter</t>
  </si>
  <si>
    <t>Realiserede netto kursavancer, obligationer</t>
  </si>
  <si>
    <t>Realiserede netto kursavancer, aktier</t>
  </si>
  <si>
    <t>Lokaleomkostninger</t>
  </si>
  <si>
    <t>Indtægter fra administration af ejendomme</t>
  </si>
  <si>
    <t>Advokat-, revisor- og skattemæssig bistand</t>
  </si>
  <si>
    <t>Andre indtægter, netto</t>
  </si>
  <si>
    <t>Porteføjleadministration, gebyrer m.v.</t>
  </si>
  <si>
    <t>Årets resultat Hyltebjerg Allé 60-62</t>
  </si>
  <si>
    <t>Udgifter I alt</t>
  </si>
  <si>
    <t>Årets resultat før skat</t>
  </si>
  <si>
    <t>Skat af årets resultat</t>
  </si>
  <si>
    <t>Årets resultat</t>
  </si>
  <si>
    <t>Aktiver</t>
  </si>
  <si>
    <t>Passiver</t>
  </si>
  <si>
    <t>Anlægsaktiver</t>
  </si>
  <si>
    <t>Egenkapital</t>
  </si>
  <si>
    <t>Ejendommen Frydendalsvej 20</t>
  </si>
  <si>
    <t>Ejendommen Frydendalsvej 24</t>
  </si>
  <si>
    <t xml:space="preserve">Saldo pr. 1. januar </t>
  </si>
  <si>
    <t>Ejendommen Prenzlauer Berg</t>
  </si>
  <si>
    <t>Overført resultat</t>
  </si>
  <si>
    <t>Ejendommen Hyltebjerg Alle 60-62</t>
  </si>
  <si>
    <t>Opskrivningshenlæggelser</t>
  </si>
  <si>
    <t>Inventar og teknisk udstyr</t>
  </si>
  <si>
    <t>Egenkapital I alt</t>
  </si>
  <si>
    <t>Værdipapirer</t>
  </si>
  <si>
    <t>KLF's Kolonier</t>
  </si>
  <si>
    <t>Hensættelser</t>
  </si>
  <si>
    <t>Egenkapital Særlig Fond, Udlagte midler</t>
  </si>
  <si>
    <t>Udskudt skat</t>
  </si>
  <si>
    <t>Anlægsaktiver I alt</t>
  </si>
  <si>
    <t>Hensættelser I alt</t>
  </si>
  <si>
    <t>Omsætningsaktiver</t>
  </si>
  <si>
    <t>Gæld</t>
  </si>
  <si>
    <t>Periodeafgrænsningsposter</t>
  </si>
  <si>
    <t>Tilgodehavender</t>
  </si>
  <si>
    <t>Offentlige kreditorer</t>
  </si>
  <si>
    <t>Mellemregning udlejningsejendomme</t>
  </si>
  <si>
    <t>Andre kreditorer</t>
  </si>
  <si>
    <t>Skyldig selskabsskat</t>
  </si>
  <si>
    <t>Likvide beholdninger</t>
  </si>
  <si>
    <t>Mellemregning Særlig Fond (udlagte midler)</t>
  </si>
  <si>
    <t>Omsætningsaktiver I alt</t>
  </si>
  <si>
    <t>Bankgæld</t>
  </si>
  <si>
    <t>Aktiver I alt</t>
  </si>
  <si>
    <t>Gæld I alt</t>
  </si>
  <si>
    <t>Passiver I alt</t>
  </si>
  <si>
    <t xml:space="preserve">Balance pr. 31. december </t>
  </si>
  <si>
    <t>Udskud skatte-aktiv</t>
  </si>
  <si>
    <t>Resultatopgørelse for perioden 1. januar 2023 - 31. december 2023 (det komplette regnskab findes på hjemmesiden)</t>
  </si>
  <si>
    <t>Indtægter, i alt</t>
  </si>
  <si>
    <t>Indtægter og finansielle poster,  I alt</t>
  </si>
  <si>
    <t>Finansielle poster, i alt</t>
  </si>
  <si>
    <t>Finansielle poster</t>
  </si>
  <si>
    <t>Digitale medier</t>
  </si>
  <si>
    <t>Bestyrelse, arrangementer og møder</t>
  </si>
  <si>
    <t xml:space="preserve">Kontingentudgifter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</si>
</sst>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3" fillId="0" borderId="0" xfId="0" applyFont="1" applyAlignment="1">
      <alignment horizontal="left" indent="12"/>
    </xf>
    <xf numFmtId="3" fontId="4" fillId="0" borderId="0" xfId="0" applyNumberFormat="1" applyFont="1"/>
    <xf numFmtId="3" fontId="5" fillId="0" borderId="1" xfId="0" applyNumberFormat="1" applyFont="1" applyBorder="1"/>
    <xf numFmtId="0" fontId="3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0" fillId="0" borderId="6" xfId="0" applyBorder="1"/>
    <xf numFmtId="0" fontId="2" fillId="0" borderId="5" xfId="0" applyFont="1" applyBorder="1"/>
    <xf numFmtId="0" fontId="2" fillId="0" borderId="0" xfId="0" applyFont="1"/>
    <xf numFmtId="0" fontId="3" fillId="0" borderId="5" xfId="0" applyFont="1" applyBorder="1" applyAlignment="1">
      <alignment horizontal="left" indent="12"/>
    </xf>
    <xf numFmtId="3" fontId="5" fillId="0" borderId="0" xfId="0" applyNumberFormat="1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8" fillId="0" borderId="0" xfId="0" applyFont="1"/>
    <xf numFmtId="3" fontId="6" fillId="0" borderId="0" xfId="0" applyNumberFormat="1" applyFont="1"/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011\USERS\BJARNE\Generalforsamling%202024\GR%202024%20-%20Regnskab%202023.xlsx" TargetMode="External"/><Relationship Id="rId1" Type="http://schemas.openxmlformats.org/officeDocument/2006/relationships/externalLinkPath" Target="file:///O:\011\USERS\BJARNE\Generalforsamling%202024\GR%202024%20-%20Regnskab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blik, GR22"/>
      <sheetName val="Gæld"/>
      <sheetName val="2017 og 2018"/>
      <sheetName val="2019"/>
    </sheetNames>
    <sheetDataSet>
      <sheetData sheetId="0">
        <row r="4">
          <cell r="E4">
            <v>18411865</v>
          </cell>
          <cell r="L4">
            <v>6069227</v>
          </cell>
        </row>
        <row r="5">
          <cell r="E5">
            <v>626822</v>
          </cell>
          <cell r="L5">
            <v>12890130</v>
          </cell>
        </row>
        <row r="6">
          <cell r="E6">
            <v>1565077</v>
          </cell>
          <cell r="L6">
            <v>1130401</v>
          </cell>
        </row>
        <row r="7">
          <cell r="L7">
            <v>671157</v>
          </cell>
        </row>
        <row r="8">
          <cell r="E8">
            <v>796766</v>
          </cell>
          <cell r="L8">
            <v>588781</v>
          </cell>
        </row>
        <row r="9">
          <cell r="E9">
            <v>434468</v>
          </cell>
          <cell r="L9">
            <v>237363</v>
          </cell>
        </row>
        <row r="10">
          <cell r="E10">
            <v>44649</v>
          </cell>
          <cell r="L10">
            <v>783251</v>
          </cell>
        </row>
        <row r="11">
          <cell r="E11">
            <v>151697</v>
          </cell>
          <cell r="L11">
            <v>233637</v>
          </cell>
        </row>
        <row r="12">
          <cell r="E12">
            <v>1293055</v>
          </cell>
          <cell r="L12">
            <v>165895</v>
          </cell>
        </row>
        <row r="13">
          <cell r="E13">
            <v>-148315</v>
          </cell>
        </row>
        <row r="17">
          <cell r="L17">
            <v>-1506903</v>
          </cell>
        </row>
        <row r="24">
          <cell r="E24">
            <v>14600000</v>
          </cell>
        </row>
        <row r="25">
          <cell r="E25">
            <v>13700000</v>
          </cell>
          <cell r="L25">
            <v>179314064</v>
          </cell>
        </row>
        <row r="26">
          <cell r="E26">
            <v>1955828</v>
          </cell>
          <cell r="L26">
            <v>-1100661</v>
          </cell>
        </row>
        <row r="27">
          <cell r="E27">
            <v>28215678</v>
          </cell>
          <cell r="L27">
            <v>153729359</v>
          </cell>
        </row>
        <row r="28">
          <cell r="E28">
            <v>375294</v>
          </cell>
        </row>
        <row r="29">
          <cell r="E29">
            <v>171667926</v>
          </cell>
        </row>
        <row r="30">
          <cell r="E30">
            <v>81667129</v>
          </cell>
        </row>
        <row r="31">
          <cell r="E31">
            <v>21382010</v>
          </cell>
          <cell r="L31">
            <v>1197783</v>
          </cell>
        </row>
        <row r="36">
          <cell r="L36">
            <v>0</v>
          </cell>
        </row>
        <row r="37">
          <cell r="E37">
            <v>1768702</v>
          </cell>
          <cell r="L37">
            <v>1031476</v>
          </cell>
        </row>
        <row r="38">
          <cell r="E38">
            <v>11741052</v>
          </cell>
          <cell r="L38">
            <v>1291310</v>
          </cell>
        </row>
        <row r="39">
          <cell r="E39">
            <v>0</v>
          </cell>
          <cell r="L39">
            <v>0</v>
          </cell>
        </row>
        <row r="40">
          <cell r="E40">
            <v>515244</v>
          </cell>
          <cell r="L40">
            <v>1846822</v>
          </cell>
        </row>
        <row r="41">
          <cell r="E41">
            <v>594983</v>
          </cell>
          <cell r="L41">
            <v>10873693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907-ABDD-4F1B-B2FC-886AF2A10264}">
  <sheetPr>
    <pageSetUpPr fitToPage="1"/>
  </sheetPr>
  <dimension ref="A1:M64"/>
  <sheetViews>
    <sheetView showGridLines="0" tabSelected="1" workbookViewId="0">
      <selection activeCell="O8" sqref="O8"/>
    </sheetView>
  </sheetViews>
  <sheetFormatPr defaultRowHeight="15" x14ac:dyDescent="0.25"/>
  <cols>
    <col min="1" max="1" width="43.28515625" customWidth="1"/>
    <col min="2" max="2" width="12.140625" hidden="1" customWidth="1"/>
    <col min="3" max="4" width="12.140625" customWidth="1"/>
    <col min="5" max="5" width="3.7109375" customWidth="1"/>
    <col min="6" max="6" width="43.42578125" customWidth="1"/>
    <col min="7" max="7" width="12.140625" hidden="1" customWidth="1"/>
    <col min="8" max="9" width="12.140625" customWidth="1"/>
  </cols>
  <sheetData>
    <row r="1" spans="1:13" ht="21.75" thickBot="1" x14ac:dyDescent="0.4">
      <c r="A1" s="22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23.25" x14ac:dyDescent="0.3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3" x14ac:dyDescent="0.25">
      <c r="A3" s="10"/>
      <c r="B3" s="11">
        <v>2021</v>
      </c>
      <c r="C3" s="11">
        <v>2022</v>
      </c>
      <c r="D3" s="11">
        <v>2023</v>
      </c>
      <c r="E3" s="11"/>
      <c r="G3" s="11">
        <v>2021</v>
      </c>
      <c r="H3" s="11">
        <v>2022</v>
      </c>
      <c r="I3" s="11">
        <v>2023</v>
      </c>
      <c r="J3" s="12"/>
    </row>
    <row r="4" spans="1:13" ht="18.75" x14ac:dyDescent="0.3">
      <c r="A4" s="13" t="s">
        <v>0</v>
      </c>
      <c r="F4" s="14" t="s">
        <v>1</v>
      </c>
      <c r="J4" s="12"/>
    </row>
    <row r="5" spans="1:13" x14ac:dyDescent="0.25">
      <c r="A5" s="10" t="s">
        <v>2</v>
      </c>
      <c r="B5" s="1">
        <v>17424614</v>
      </c>
      <c r="C5" s="1">
        <v>17547799</v>
      </c>
      <c r="D5" s="1">
        <f>'[1]Overblik, GR22'!$E$4</f>
        <v>18411865</v>
      </c>
      <c r="E5" s="1"/>
      <c r="F5" t="s">
        <v>65</v>
      </c>
      <c r="G5" s="1">
        <f>2173255+3492838</f>
        <v>5666093</v>
      </c>
      <c r="H5" s="1">
        <f>3195065+2392954+1172587+196367</f>
        <v>6956973</v>
      </c>
      <c r="I5" s="1">
        <f>'[1]Overblik, GR22'!$L$4</f>
        <v>6069227</v>
      </c>
      <c r="J5" s="12"/>
    </row>
    <row r="6" spans="1:13" x14ac:dyDescent="0.25">
      <c r="A6" s="10" t="s">
        <v>15</v>
      </c>
      <c r="B6" s="1">
        <v>1323199</v>
      </c>
      <c r="C6" s="1">
        <v>1542534</v>
      </c>
      <c r="D6" s="1">
        <f>'[1]Overblik, GR22'!$E$12</f>
        <v>1293055</v>
      </c>
      <c r="E6" s="1"/>
      <c r="F6" t="s">
        <v>4</v>
      </c>
      <c r="G6" s="1">
        <v>10244147</v>
      </c>
      <c r="H6" s="1">
        <f>12326162-1172587-196367</f>
        <v>10957208</v>
      </c>
      <c r="I6" s="1">
        <f>'[1]Overblik, GR22'!$L$5</f>
        <v>12890130</v>
      </c>
      <c r="J6" s="12"/>
    </row>
    <row r="7" spans="1:13" x14ac:dyDescent="0.25">
      <c r="A7" s="25" t="s">
        <v>60</v>
      </c>
      <c r="B7" s="24">
        <f>SUM(B5:B6)</f>
        <v>18747813</v>
      </c>
      <c r="C7" s="24">
        <f>SUM(C5:C6)</f>
        <v>19090333</v>
      </c>
      <c r="D7" s="24">
        <f>SUM(D5:D6)</f>
        <v>19704920</v>
      </c>
      <c r="E7" s="1"/>
      <c r="F7" t="s">
        <v>6</v>
      </c>
      <c r="G7" s="1">
        <v>1034027</v>
      </c>
      <c r="H7" s="1">
        <v>1189603</v>
      </c>
      <c r="I7" s="1">
        <f>'[1]Overblik, GR22'!$L$6</f>
        <v>1130401</v>
      </c>
      <c r="J7" s="12"/>
    </row>
    <row r="8" spans="1:13" x14ac:dyDescent="0.25">
      <c r="D8" s="1"/>
      <c r="E8" s="1"/>
      <c r="F8" t="s">
        <v>64</v>
      </c>
      <c r="G8" s="1">
        <v>349414</v>
      </c>
      <c r="H8" s="1">
        <v>308767</v>
      </c>
      <c r="I8" s="1">
        <f>'[1]Overblik, GR22'!$L$7</f>
        <v>671157</v>
      </c>
      <c r="J8" s="12"/>
    </row>
    <row r="9" spans="1:13" x14ac:dyDescent="0.25">
      <c r="A9" s="11" t="s">
        <v>63</v>
      </c>
      <c r="D9" s="1"/>
      <c r="E9" s="1"/>
      <c r="F9" t="s">
        <v>9</v>
      </c>
      <c r="G9" s="1">
        <v>628535</v>
      </c>
      <c r="H9" s="1">
        <v>459478</v>
      </c>
      <c r="I9" s="1">
        <f>'[1]Overblik, GR22'!$L$8</f>
        <v>588781</v>
      </c>
      <c r="J9" s="12"/>
    </row>
    <row r="10" spans="1:13" x14ac:dyDescent="0.25">
      <c r="A10" s="10" t="s">
        <v>3</v>
      </c>
      <c r="B10" s="1">
        <v>190938</v>
      </c>
      <c r="C10" s="1">
        <v>111976</v>
      </c>
      <c r="D10" s="1">
        <f>'[1]Overblik, GR22'!$E$5</f>
        <v>626822</v>
      </c>
      <c r="E10" s="1"/>
      <c r="F10" t="s">
        <v>66</v>
      </c>
      <c r="G10" s="1">
        <v>236593</v>
      </c>
      <c r="H10" s="1">
        <v>239186</v>
      </c>
      <c r="I10" s="1">
        <f>'[1]Overblik, GR22'!$L$9</f>
        <v>237363</v>
      </c>
      <c r="J10" s="12"/>
    </row>
    <row r="11" spans="1:13" x14ac:dyDescent="0.25">
      <c r="A11" s="10" t="s">
        <v>5</v>
      </c>
      <c r="B11" s="1">
        <v>901034</v>
      </c>
      <c r="C11" s="1">
        <v>884208</v>
      </c>
      <c r="D11" s="1">
        <f>'[1]Overblik, GR22'!$E$6</f>
        <v>1565077</v>
      </c>
      <c r="E11" s="1"/>
      <c r="F11" t="s">
        <v>12</v>
      </c>
      <c r="G11" s="1">
        <v>666768</v>
      </c>
      <c r="H11" s="1">
        <v>897616</v>
      </c>
      <c r="I11" s="1">
        <f>'[1]Overblik, GR22'!$L$10</f>
        <v>783251</v>
      </c>
      <c r="J11" s="12"/>
    </row>
    <row r="12" spans="1:13" x14ac:dyDescent="0.25">
      <c r="A12" s="10" t="s">
        <v>7</v>
      </c>
      <c r="B12" s="1">
        <v>0</v>
      </c>
      <c r="C12" s="1">
        <v>0</v>
      </c>
      <c r="D12" s="1">
        <v>0</v>
      </c>
      <c r="E12" s="1"/>
      <c r="F12" t="s">
        <v>14</v>
      </c>
      <c r="G12" s="1">
        <v>143430</v>
      </c>
      <c r="H12" s="1">
        <v>806038</v>
      </c>
      <c r="I12" s="1">
        <f>'[1]Overblik, GR22'!$L$11</f>
        <v>233637</v>
      </c>
      <c r="J12" s="12"/>
    </row>
    <row r="13" spans="1:13" x14ac:dyDescent="0.25">
      <c r="A13" s="10" t="s">
        <v>8</v>
      </c>
      <c r="B13" s="1">
        <v>1817468</v>
      </c>
      <c r="C13" s="1">
        <v>2332597</v>
      </c>
      <c r="D13" s="1">
        <f>'[1]Overblik, GR22'!$E$8</f>
        <v>796766</v>
      </c>
      <c r="E13" s="1"/>
      <c r="F13" t="s">
        <v>16</v>
      </c>
      <c r="G13" s="1">
        <v>158505</v>
      </c>
      <c r="H13" s="1">
        <v>154116</v>
      </c>
      <c r="I13" s="1">
        <f>'[1]Overblik, GR22'!$L$12</f>
        <v>165895</v>
      </c>
      <c r="J13" s="12"/>
    </row>
    <row r="14" spans="1:13" ht="18.75" x14ac:dyDescent="0.3">
      <c r="A14" s="10" t="s">
        <v>10</v>
      </c>
      <c r="B14" s="1">
        <v>102437</v>
      </c>
      <c r="C14" s="1">
        <v>-2193046</v>
      </c>
      <c r="D14" s="1">
        <f>'[1]Overblik, GR22'!$E$9</f>
        <v>434468</v>
      </c>
      <c r="E14" s="1"/>
      <c r="F14" s="6" t="s">
        <v>18</v>
      </c>
      <c r="G14" s="4">
        <f ca="1">SUM(G5:G14)</f>
        <v>19127512</v>
      </c>
      <c r="H14" s="4">
        <f ca="1">SUM(H5:H14)</f>
        <v>21968985</v>
      </c>
      <c r="I14" s="4">
        <f>SUM(I5:I13)</f>
        <v>22769842</v>
      </c>
      <c r="J14" s="12"/>
      <c r="M14" s="1"/>
    </row>
    <row r="15" spans="1:13" ht="15.75" x14ac:dyDescent="0.25">
      <c r="A15" s="10" t="s">
        <v>11</v>
      </c>
      <c r="B15" s="1">
        <v>-483581</v>
      </c>
      <c r="C15" s="1">
        <v>-2354281</v>
      </c>
      <c r="D15" s="1">
        <f>'[1]Overblik, GR22'!$E$10</f>
        <v>44649</v>
      </c>
      <c r="E15" s="4"/>
      <c r="I15" s="4"/>
      <c r="J15" s="12"/>
    </row>
    <row r="16" spans="1:13" x14ac:dyDescent="0.25">
      <c r="A16" s="10" t="s">
        <v>13</v>
      </c>
      <c r="B16" s="1">
        <v>145693</v>
      </c>
      <c r="C16" s="1">
        <v>149402</v>
      </c>
      <c r="D16" s="1">
        <f>'[1]Overblik, GR22'!$E$11</f>
        <v>151697</v>
      </c>
      <c r="E16" s="1"/>
      <c r="J16" s="12"/>
    </row>
    <row r="17" spans="1:10" ht="18.75" x14ac:dyDescent="0.3">
      <c r="A17" s="10" t="s">
        <v>17</v>
      </c>
      <c r="B17" s="1">
        <v>275126</v>
      </c>
      <c r="C17" s="1">
        <v>-131034</v>
      </c>
      <c r="D17" s="1">
        <f>'[1]Overblik, GR22'!$E$13</f>
        <v>-148315</v>
      </c>
      <c r="E17" s="16"/>
      <c r="F17" s="6" t="s">
        <v>19</v>
      </c>
      <c r="G17" s="16">
        <v>2569416</v>
      </c>
      <c r="H17" s="16">
        <v>-4078830</v>
      </c>
      <c r="I17" s="16">
        <v>406242</v>
      </c>
      <c r="J17" s="12"/>
    </row>
    <row r="18" spans="1:10" ht="18.75" x14ac:dyDescent="0.3">
      <c r="A18" s="25" t="s">
        <v>62</v>
      </c>
      <c r="B18" s="24">
        <f>SUM(B10:B17)</f>
        <v>2949115</v>
      </c>
      <c r="C18" s="24">
        <f>SUM(C10:C17)</f>
        <v>-1200178</v>
      </c>
      <c r="D18" s="24">
        <f>SUM(D10:D17)</f>
        <v>3471164</v>
      </c>
      <c r="E18" s="16"/>
      <c r="F18" s="6"/>
      <c r="G18" s="16"/>
      <c r="H18" s="16"/>
      <c r="J18" s="12"/>
    </row>
    <row r="19" spans="1:10" ht="18.75" x14ac:dyDescent="0.3">
      <c r="D19" s="16"/>
      <c r="E19" s="16"/>
      <c r="F19" s="6" t="s">
        <v>20</v>
      </c>
      <c r="G19" s="5">
        <v>-1285632</v>
      </c>
      <c r="H19" s="5">
        <v>2563374</v>
      </c>
      <c r="I19" s="5">
        <f>'[1]Overblik, GR22'!$L$17</f>
        <v>-1506903</v>
      </c>
      <c r="J19" s="12"/>
    </row>
    <row r="20" spans="1:10" ht="18.75" x14ac:dyDescent="0.3">
      <c r="A20" s="20" t="s">
        <v>61</v>
      </c>
      <c r="B20" s="4">
        <f>SUM(B5:B17)-B7</f>
        <v>21696928</v>
      </c>
      <c r="C20" s="4">
        <f>SUM(C5:C17)-C7</f>
        <v>17890155</v>
      </c>
      <c r="D20" s="4">
        <f>SUM(D5:D17)-D7</f>
        <v>23176084</v>
      </c>
      <c r="E20" s="4"/>
      <c r="F20" s="6" t="s">
        <v>21</v>
      </c>
      <c r="G20" s="4">
        <f>SUM(G17:G19)</f>
        <v>1283784</v>
      </c>
      <c r="H20" s="4">
        <f>SUM(H17:H19)</f>
        <v>-1515456</v>
      </c>
      <c r="I20" s="4">
        <f>SUM(I17:I19)</f>
        <v>-1100661</v>
      </c>
      <c r="J20" s="12"/>
    </row>
    <row r="21" spans="1:10" ht="15.75" thickBot="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23.25" x14ac:dyDescent="0.35">
      <c r="A22" s="7" t="s">
        <v>57</v>
      </c>
      <c r="B22" s="8"/>
      <c r="C22" s="8"/>
      <c r="D22" s="8"/>
      <c r="E22" s="8"/>
      <c r="F22" s="8"/>
      <c r="G22" s="8"/>
      <c r="H22" s="8"/>
      <c r="I22" s="8"/>
      <c r="J22" s="9"/>
    </row>
    <row r="23" spans="1:10" x14ac:dyDescent="0.25">
      <c r="A23" s="10"/>
      <c r="B23" s="11">
        <v>2021</v>
      </c>
      <c r="C23" s="11">
        <v>2022</v>
      </c>
      <c r="D23" s="11">
        <v>2023</v>
      </c>
      <c r="G23" s="11">
        <v>2021</v>
      </c>
      <c r="H23" s="11">
        <v>2022</v>
      </c>
      <c r="I23" s="11">
        <v>2023</v>
      </c>
      <c r="J23" s="12"/>
    </row>
    <row r="24" spans="1:10" ht="18.75" x14ac:dyDescent="0.3">
      <c r="A24" s="13" t="s">
        <v>22</v>
      </c>
      <c r="F24" s="14" t="s">
        <v>23</v>
      </c>
      <c r="J24" s="12"/>
    </row>
    <row r="25" spans="1:10" ht="18.75" x14ac:dyDescent="0.3">
      <c r="A25" s="20" t="s">
        <v>24</v>
      </c>
      <c r="F25" s="6" t="s">
        <v>25</v>
      </c>
      <c r="J25" s="12"/>
    </row>
    <row r="26" spans="1:10" x14ac:dyDescent="0.25">
      <c r="A26" s="10" t="s">
        <v>26</v>
      </c>
      <c r="B26" s="1">
        <v>14600000</v>
      </c>
      <c r="C26" s="1">
        <v>14600000</v>
      </c>
      <c r="D26" s="1">
        <f>'[1]Overblik, GR22'!E24</f>
        <v>14600000</v>
      </c>
      <c r="E26" s="1"/>
      <c r="J26" s="12"/>
    </row>
    <row r="27" spans="1:10" x14ac:dyDescent="0.25">
      <c r="A27" s="10" t="s">
        <v>27</v>
      </c>
      <c r="B27" s="1">
        <v>13700000</v>
      </c>
      <c r="C27" s="1">
        <v>13700000</v>
      </c>
      <c r="D27" s="1">
        <f>'[1]Overblik, GR22'!E25</f>
        <v>13700000</v>
      </c>
      <c r="E27" s="1"/>
      <c r="F27" t="s">
        <v>28</v>
      </c>
      <c r="G27" s="1">
        <v>179545738</v>
      </c>
      <c r="H27" s="1">
        <v>180829520</v>
      </c>
      <c r="I27" s="1">
        <f>'[1]Overblik, GR22'!L25</f>
        <v>179314064</v>
      </c>
      <c r="J27" s="12"/>
    </row>
    <row r="28" spans="1:10" x14ac:dyDescent="0.25">
      <c r="A28" s="10" t="s">
        <v>29</v>
      </c>
      <c r="B28" s="1">
        <v>1955828</v>
      </c>
      <c r="C28" s="1">
        <v>1955828</v>
      </c>
      <c r="D28" s="1">
        <f>'[1]Overblik, GR22'!E26</f>
        <v>1955828</v>
      </c>
      <c r="E28" s="1"/>
      <c r="F28" t="s">
        <v>30</v>
      </c>
      <c r="G28" s="1">
        <v>1283784</v>
      </c>
      <c r="H28" s="1">
        <v>-1515456</v>
      </c>
      <c r="I28" s="1">
        <f>'[1]Overblik, GR22'!L26</f>
        <v>-1100661</v>
      </c>
      <c r="J28" s="12"/>
    </row>
    <row r="29" spans="1:10" x14ac:dyDescent="0.25">
      <c r="A29" s="10" t="s">
        <v>31</v>
      </c>
      <c r="B29" s="1">
        <v>28883951</v>
      </c>
      <c r="C29" s="1">
        <v>28453599</v>
      </c>
      <c r="D29" s="1">
        <f>'[1]Overblik, GR22'!E27</f>
        <v>28215678</v>
      </c>
      <c r="E29" s="1"/>
      <c r="F29" t="s">
        <v>32</v>
      </c>
      <c r="G29" s="2">
        <v>160610730</v>
      </c>
      <c r="H29" s="2">
        <v>151690563</v>
      </c>
      <c r="I29" s="2">
        <f>'[1]Overblik, GR22'!L27</f>
        <v>153729359</v>
      </c>
      <c r="J29" s="12"/>
    </row>
    <row r="30" spans="1:10" ht="18.75" x14ac:dyDescent="0.3">
      <c r="A30" s="10" t="s">
        <v>33</v>
      </c>
      <c r="B30" s="1">
        <v>590847</v>
      </c>
      <c r="C30" s="1">
        <v>518069</v>
      </c>
      <c r="D30" s="1">
        <f>'[1]Overblik, GR22'!E28</f>
        <v>375294</v>
      </c>
      <c r="E30" s="1"/>
      <c r="F30" s="6" t="s">
        <v>34</v>
      </c>
      <c r="G30" s="4">
        <f>SUM(G27:G29)</f>
        <v>341440252</v>
      </c>
      <c r="H30" s="4">
        <f>SUM(H27:H29)</f>
        <v>331004627</v>
      </c>
      <c r="I30" s="4">
        <f>SUM(I27:I29)</f>
        <v>331942762</v>
      </c>
      <c r="J30" s="12"/>
    </row>
    <row r="31" spans="1:10" x14ac:dyDescent="0.25">
      <c r="A31" s="10" t="s">
        <v>35</v>
      </c>
      <c r="B31" s="1">
        <v>176852711</v>
      </c>
      <c r="C31" s="1">
        <v>162105209</v>
      </c>
      <c r="D31" s="1">
        <f>'[1]Overblik, GR22'!E29</f>
        <v>171667926</v>
      </c>
      <c r="E31" s="1"/>
      <c r="J31" s="12"/>
    </row>
    <row r="32" spans="1:10" ht="18.75" x14ac:dyDescent="0.3">
      <c r="A32" s="10" t="s">
        <v>36</v>
      </c>
      <c r="B32" s="1">
        <v>82119636</v>
      </c>
      <c r="C32" s="1">
        <v>83633148</v>
      </c>
      <c r="D32" s="1">
        <f>'[1]Overblik, GR22'!E30</f>
        <v>81667129</v>
      </c>
      <c r="E32" s="1"/>
      <c r="F32" s="6" t="s">
        <v>37</v>
      </c>
      <c r="J32" s="12"/>
    </row>
    <row r="33" spans="1:10" x14ac:dyDescent="0.25">
      <c r="A33" s="10" t="s">
        <v>38</v>
      </c>
      <c r="B33" s="2">
        <v>21053454</v>
      </c>
      <c r="C33" s="2">
        <v>20968313</v>
      </c>
      <c r="D33" s="1">
        <f>'[1]Overblik, GR22'!E31</f>
        <v>21382010</v>
      </c>
      <c r="E33" s="1"/>
      <c r="F33" t="s">
        <v>39</v>
      </c>
      <c r="G33" s="2">
        <v>2239948</v>
      </c>
      <c r="H33" s="2">
        <v>0</v>
      </c>
      <c r="I33" s="2">
        <f>'[1]Overblik, GR22'!$L$31</f>
        <v>1197783</v>
      </c>
      <c r="J33" s="12"/>
    </row>
    <row r="34" spans="1:10" ht="18.75" x14ac:dyDescent="0.3">
      <c r="A34" s="20" t="s">
        <v>40</v>
      </c>
      <c r="B34" s="4">
        <f>SUM(B26:B33)</f>
        <v>339756427</v>
      </c>
      <c r="C34" s="4">
        <f>SUM(C26:C33)</f>
        <v>325934166</v>
      </c>
      <c r="D34" s="4">
        <f>SUM(D26:D33)</f>
        <v>333563865</v>
      </c>
      <c r="E34" s="4"/>
      <c r="F34" s="6" t="s">
        <v>41</v>
      </c>
      <c r="G34" s="4">
        <v>2239948</v>
      </c>
      <c r="H34" s="4">
        <f>SUM(H33)</f>
        <v>0</v>
      </c>
      <c r="I34" s="4">
        <f>SUM(I33)</f>
        <v>1197783</v>
      </c>
      <c r="J34" s="12"/>
    </row>
    <row r="35" spans="1:10" ht="18.75" x14ac:dyDescent="0.3">
      <c r="A35" s="15"/>
      <c r="F35" s="6"/>
      <c r="J35" s="12"/>
    </row>
    <row r="36" spans="1:10" x14ac:dyDescent="0.25">
      <c r="A36" s="10"/>
      <c r="J36" s="12"/>
    </row>
    <row r="37" spans="1:10" ht="18.75" x14ac:dyDescent="0.3">
      <c r="A37" s="20" t="s">
        <v>42</v>
      </c>
      <c r="F37" s="6" t="s">
        <v>43</v>
      </c>
      <c r="J37" s="12"/>
    </row>
    <row r="38" spans="1:10" x14ac:dyDescent="0.25">
      <c r="A38" s="10"/>
      <c r="B38" s="1"/>
      <c r="F38" t="s">
        <v>44</v>
      </c>
      <c r="G38" s="1">
        <v>1134460</v>
      </c>
      <c r="H38">
        <v>0</v>
      </c>
      <c r="I38">
        <f>'[1]Overblik, GR22'!L36</f>
        <v>0</v>
      </c>
      <c r="J38" s="12"/>
    </row>
    <row r="39" spans="1:10" x14ac:dyDescent="0.25">
      <c r="A39" s="10" t="s">
        <v>45</v>
      </c>
      <c r="B39" s="1">
        <v>22541</v>
      </c>
      <c r="C39" s="1">
        <v>643083</v>
      </c>
      <c r="D39" s="1">
        <f>'[1]Overblik, GR22'!E37</f>
        <v>1768702</v>
      </c>
      <c r="E39" s="1"/>
      <c r="F39" t="s">
        <v>46</v>
      </c>
      <c r="G39" s="1">
        <v>1063094</v>
      </c>
      <c r="H39" s="1">
        <v>727197</v>
      </c>
      <c r="I39" s="1">
        <f>'[1]Overblik, GR22'!L37</f>
        <v>1031476</v>
      </c>
      <c r="J39" s="12"/>
    </row>
    <row r="40" spans="1:10" x14ac:dyDescent="0.25">
      <c r="A40" s="10" t="s">
        <v>47</v>
      </c>
      <c r="B40" s="1">
        <v>8952403</v>
      </c>
      <c r="C40" s="1">
        <v>10814805</v>
      </c>
      <c r="D40" s="1">
        <f>'[1]Overblik, GR22'!E38</f>
        <v>11741052</v>
      </c>
      <c r="E40" s="1"/>
      <c r="F40" t="s">
        <v>48</v>
      </c>
      <c r="G40" s="1">
        <v>287692</v>
      </c>
      <c r="H40" s="1">
        <v>1202872</v>
      </c>
      <c r="I40" s="1">
        <f>'[1]Overblik, GR22'!L38</f>
        <v>1291310</v>
      </c>
      <c r="J40" s="12"/>
    </row>
    <row r="41" spans="1:10" x14ac:dyDescent="0.25">
      <c r="A41" s="10" t="s">
        <v>58</v>
      </c>
      <c r="C41" s="1">
        <v>319722</v>
      </c>
      <c r="D41" s="1">
        <f>'[1]Overblik, GR22'!E39</f>
        <v>0</v>
      </c>
      <c r="E41" s="1"/>
      <c r="F41" t="s">
        <v>49</v>
      </c>
      <c r="G41" s="1">
        <v>932997</v>
      </c>
      <c r="H41" s="1">
        <v>0</v>
      </c>
      <c r="I41" s="1">
        <f>'[1]Overblik, GR22'!L39</f>
        <v>0</v>
      </c>
      <c r="J41" s="12"/>
    </row>
    <row r="42" spans="1:10" x14ac:dyDescent="0.25">
      <c r="A42" s="10" t="s">
        <v>44</v>
      </c>
      <c r="B42" s="1">
        <v>2327982</v>
      </c>
      <c r="C42" s="1">
        <v>4761228</v>
      </c>
      <c r="D42" s="1">
        <f>'[1]Overblik, GR22'!E40</f>
        <v>515244</v>
      </c>
      <c r="E42" s="1"/>
      <c r="F42" t="s">
        <v>51</v>
      </c>
      <c r="G42" s="1">
        <v>1846822</v>
      </c>
      <c r="H42" s="1">
        <v>1846822</v>
      </c>
      <c r="I42" s="1">
        <f>'[1]Overblik, GR22'!L40</f>
        <v>1846822</v>
      </c>
      <c r="J42" s="12"/>
    </row>
    <row r="43" spans="1:10" ht="15.75" x14ac:dyDescent="0.25">
      <c r="A43" s="10" t="s">
        <v>50</v>
      </c>
      <c r="B43" s="2">
        <v>1514334</v>
      </c>
      <c r="C43" s="2">
        <v>718173</v>
      </c>
      <c r="D43" s="2">
        <f>'[1]Overblik, GR22'!E41</f>
        <v>594983</v>
      </c>
      <c r="E43" s="4"/>
      <c r="F43" t="s">
        <v>53</v>
      </c>
      <c r="G43" s="2">
        <v>3628422</v>
      </c>
      <c r="H43" s="2">
        <v>8409658</v>
      </c>
      <c r="I43" s="2">
        <f>'[1]Overblik, GR22'!L41</f>
        <v>10873693</v>
      </c>
      <c r="J43" s="12"/>
    </row>
    <row r="44" spans="1:10" ht="18.75" x14ac:dyDescent="0.3">
      <c r="A44" s="20" t="s">
        <v>52</v>
      </c>
      <c r="B44" s="4">
        <f>SUM(B39:B43)</f>
        <v>12817260</v>
      </c>
      <c r="C44" s="4">
        <f>SUM(C39:C43)</f>
        <v>17257011</v>
      </c>
      <c r="D44" s="4">
        <f>SUM(D39:D43)</f>
        <v>14619981</v>
      </c>
      <c r="E44" s="4"/>
      <c r="F44" s="6" t="s">
        <v>55</v>
      </c>
      <c r="G44" s="4">
        <f>SUM(G38:G43)</f>
        <v>8893487</v>
      </c>
      <c r="H44" s="4">
        <f>SUM(H38:H43)</f>
        <v>12186549</v>
      </c>
      <c r="I44" s="4">
        <f>SUM(I38:I43)</f>
        <v>15043301</v>
      </c>
      <c r="J44" s="12"/>
    </row>
    <row r="45" spans="1:10" ht="18.75" x14ac:dyDescent="0.3">
      <c r="A45" s="20" t="s">
        <v>54</v>
      </c>
      <c r="B45" s="4">
        <f>SUM(B34+B44)</f>
        <v>352573687</v>
      </c>
      <c r="C45" s="4">
        <f>SUM(C34+C44)</f>
        <v>343191177</v>
      </c>
      <c r="D45" s="4">
        <f>SUM(D34+D44)</f>
        <v>348183846</v>
      </c>
      <c r="F45" s="6" t="s">
        <v>56</v>
      </c>
      <c r="G45" s="4">
        <f>SUM(G30+G34+G44)</f>
        <v>352573687</v>
      </c>
      <c r="H45" s="4">
        <f>SUM(H30+H34+H44)</f>
        <v>343191176</v>
      </c>
      <c r="I45" s="4">
        <f>SUM(I30+I34+I44)</f>
        <v>348183846</v>
      </c>
      <c r="J45" s="12"/>
    </row>
    <row r="46" spans="1:10" ht="19.5" thickBot="1" x14ac:dyDescent="0.35">
      <c r="A46" s="21"/>
      <c r="B46" s="18"/>
      <c r="C46" s="18"/>
      <c r="D46" s="18"/>
      <c r="E46" s="18"/>
      <c r="F46" s="18"/>
      <c r="G46" s="18"/>
      <c r="H46" s="18"/>
      <c r="I46" s="18"/>
      <c r="J46" s="19"/>
    </row>
    <row r="47" spans="1:10" x14ac:dyDescent="0.25">
      <c r="B47" s="1"/>
      <c r="C47" s="1"/>
      <c r="D47" s="1"/>
      <c r="E47" s="1"/>
    </row>
    <row r="48" spans="1:10" x14ac:dyDescent="0.25">
      <c r="B48" s="1"/>
      <c r="C48" s="1"/>
      <c r="D48" s="1"/>
      <c r="E48" s="1"/>
    </row>
    <row r="49" spans="1:5" x14ac:dyDescent="0.25">
      <c r="B49" s="1"/>
      <c r="C49" s="1"/>
      <c r="D49" s="1"/>
      <c r="E49" s="1"/>
    </row>
    <row r="50" spans="1:5" x14ac:dyDescent="0.25">
      <c r="B50" s="1"/>
      <c r="C50" s="1"/>
      <c r="D50" s="1"/>
      <c r="E50" s="1"/>
    </row>
    <row r="51" spans="1:5" ht="18.75" x14ac:dyDescent="0.3">
      <c r="A51" s="3"/>
      <c r="B51" s="4"/>
      <c r="C51" s="4"/>
      <c r="D51" s="4"/>
      <c r="E51" s="4"/>
    </row>
    <row r="53" spans="1:5" ht="18.75" x14ac:dyDescent="0.3">
      <c r="A53" s="6"/>
    </row>
    <row r="54" spans="1:5" x14ac:dyDescent="0.25">
      <c r="B54" s="1"/>
      <c r="C54" s="1"/>
      <c r="D54" s="1"/>
      <c r="E54" s="1"/>
    </row>
    <row r="55" spans="1:5" ht="18.75" x14ac:dyDescent="0.3">
      <c r="A55" s="3"/>
      <c r="B55" s="4"/>
      <c r="C55" s="4"/>
      <c r="D55" s="4"/>
      <c r="E55" s="4"/>
    </row>
    <row r="56" spans="1:5" ht="18.75" x14ac:dyDescent="0.3">
      <c r="A56" s="3"/>
    </row>
    <row r="57" spans="1:5" ht="18.75" x14ac:dyDescent="0.3">
      <c r="A57" s="6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ht="18.75" x14ac:dyDescent="0.3">
      <c r="A63" s="3"/>
      <c r="B63" s="4"/>
      <c r="C63" s="4"/>
      <c r="D63" s="4"/>
      <c r="E63" s="4"/>
    </row>
    <row r="64" spans="1:5" ht="18.75" x14ac:dyDescent="0.3">
      <c r="A64" s="3"/>
      <c r="B64" s="4"/>
      <c r="C64" s="4"/>
      <c r="D64" s="4"/>
      <c r="E64" s="4"/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Østergaard</dc:creator>
  <cp:lastModifiedBy>Sus Larsen</cp:lastModifiedBy>
  <cp:lastPrinted>2023-09-19T12:33:32Z</cp:lastPrinted>
  <dcterms:created xsi:type="dcterms:W3CDTF">2022-08-01T13:43:17Z</dcterms:created>
  <dcterms:modified xsi:type="dcterms:W3CDTF">2024-09-19T11:54:06Z</dcterms:modified>
</cp:coreProperties>
</file>